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ate1904="1"/>
  <mc:AlternateContent xmlns:mc="http://schemas.openxmlformats.org/markup-compatibility/2006">
    <mc:Choice Requires="x15">
      <x15ac:absPath xmlns:x15ac="http://schemas.microsoft.com/office/spreadsheetml/2010/11/ac" url="C:\Users\Christian\Documents\_AERO_ACAT\Flotte\_Documents avion\Fiches de pesée\"/>
    </mc:Choice>
  </mc:AlternateContent>
  <xr:revisionPtr revIDLastSave="0" documentId="13_ncr:1_{82104289-59F2-4D41-9485-75A8C5107781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F-GNNZ" sheetId="1" r:id="rId1"/>
  </sheets>
  <definedNames>
    <definedName name="Excel_BuiltIn_Print_Area" localSheetId="0">'F-GNNZ'!$A$1:$F$14</definedName>
    <definedName name="_xlnm.Print_Area" localSheetId="0">'F-GNNZ'!$B$1:$F$45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D12" i="1"/>
  <c r="F9" i="1" l="1"/>
  <c r="F10" i="1"/>
  <c r="F11" i="1"/>
  <c r="F12" i="1"/>
  <c r="D13" i="1"/>
  <c r="F24" i="1" l="1"/>
  <c r="F23" i="1"/>
  <c r="D23" i="1"/>
  <c r="D24" i="1"/>
  <c r="F25" i="1"/>
  <c r="E25" i="1"/>
  <c r="D25" i="1"/>
  <c r="E24" i="1"/>
  <c r="E23" i="1"/>
  <c r="F13" i="1"/>
  <c r="E13" i="1" s="1"/>
  <c r="C24" i="1" s="1"/>
  <c r="C25" i="1" l="1"/>
</calcChain>
</file>

<file path=xl/sharedStrings.xml><?xml version="1.0" encoding="utf-8"?>
<sst xmlns="http://schemas.openxmlformats.org/spreadsheetml/2006/main" count="16" uniqueCount="16">
  <si>
    <t>Masse maximale autorisée: 900 kg</t>
  </si>
  <si>
    <t>Masses (kg)</t>
  </si>
  <si>
    <t>Bras de levier (m)</t>
  </si>
  <si>
    <t>Moment (kg.m)</t>
  </si>
  <si>
    <t>Avion vide</t>
  </si>
  <si>
    <t>Pilote + Passager AV</t>
  </si>
  <si>
    <t>Total</t>
  </si>
  <si>
    <r>
      <t>Aide à la préparation manuelle, vérifier la conformité à la fiche de pesée et au manuel de vol.
L’ACAT dégage toute responsabilité quand à l'utilisation de ce logiciel.</t>
    </r>
    <r>
      <rPr>
        <sz val="10"/>
        <rFont val="Geneva"/>
        <family val="2"/>
      </rPr>
      <t xml:space="preserve"> </t>
    </r>
  </si>
  <si>
    <t>Essence (en litres)</t>
  </si>
  <si>
    <t>Passagers AR (max 90 kg)</t>
  </si>
  <si>
    <t>Les cellules sur fond vert sont à personnaliser.</t>
  </si>
  <si>
    <t>Enveloppe</t>
  </si>
  <si>
    <t>Centrage</t>
  </si>
  <si>
    <t>Bagages (max 50 kg)</t>
  </si>
  <si>
    <t>Fiche 30/06/22 rev1 30/10/24</t>
  </si>
  <si>
    <t>MASSE ET CENTRAGE
DR 400/120 F-GNNZ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</si>
</sst>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>
    <font>
      <sz val="10"/>
      <name val="Geneva"/>
      <family val="2"/>
    </font>
    <font>
      <b/>
      <sz val="20"/>
      <name val="Geneva"/>
      <family val="2"/>
    </font>
    <font>
      <sz val="8"/>
      <name val="Geneva"/>
      <family val="2"/>
    </font>
    <font>
      <b/>
      <sz val="14"/>
      <name val="Geneva"/>
      <family val="2"/>
    </font>
    <font>
      <b/>
      <sz val="12"/>
      <color indexed="10"/>
      <name val="Geneva"/>
      <family val="2"/>
    </font>
    <font>
      <b/>
      <sz val="10"/>
      <name val="Geneva"/>
      <family val="2"/>
    </font>
    <font>
      <b/>
      <sz val="12"/>
      <name val="Geneva"/>
      <family val="2"/>
    </font>
    <font>
      <b/>
      <i/>
      <sz val="8"/>
      <name val="Geneva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1" xfId="0" applyFont="1" applyBorder="1" applyAlignment="1" applyProtection="1">
      <alignment horizontal="center" vertical="center"/>
    </xf>
    <xf numFmtId="164" fontId="5" fillId="0" borderId="1" xfId="0" applyNumberFormat="1" applyFont="1" applyBorder="1" applyAlignment="1" applyProtection="1">
      <alignment horizontal="center" vertical="center"/>
    </xf>
    <xf numFmtId="164" fontId="5" fillId="0" borderId="2" xfId="0" applyNumberFormat="1" applyFont="1" applyBorder="1" applyAlignment="1" applyProtection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NumberFormat="1" applyBorder="1" applyProtection="1"/>
    <xf numFmtId="165" fontId="0" fillId="0" borderId="0" xfId="0" applyNumberFormat="1" applyBorder="1" applyProtection="1"/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2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 applyProtection="1">
      <alignment horizontal="center" vertical="center"/>
    </xf>
    <xf numFmtId="165" fontId="6" fillId="0" borderId="3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0" fillId="0" borderId="0" xfId="0" applyProtection="1"/>
    <xf numFmtId="0" fontId="5" fillId="0" borderId="0" xfId="0" applyFont="1" applyBorder="1" applyProtection="1"/>
    <xf numFmtId="0" fontId="5" fillId="0" borderId="0" xfId="0" applyFont="1" applyProtection="1"/>
    <xf numFmtId="0" fontId="0" fillId="0" borderId="0" xfId="0" applyAlignment="1" applyProtection="1">
      <alignment vertical="center" textRotation="90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 applyProtection="1">
      <alignment horizontal="center" vertical="center"/>
    </xf>
    <xf numFmtId="165" fontId="5" fillId="0" borderId="2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5"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58978638679914"/>
          <c:y val="0.14694347798605817"/>
          <c:w val="0.73661637292447724"/>
          <c:h val="0.67757270404682368"/>
        </c:manualLayout>
      </c:layout>
      <c:scatterChart>
        <c:scatterStyle val="lineMarker"/>
        <c:varyColors val="0"/>
        <c:ser>
          <c:idx val="2"/>
          <c:order val="0"/>
          <c:tx>
            <c:v>Enveloppe</c:v>
          </c:tx>
          <c:spPr>
            <a:ln w="25400">
              <a:solidFill>
                <a:schemeClr val="tx1"/>
              </a:solidFill>
              <a:prstDash val="lgDash"/>
            </a:ln>
          </c:spPr>
          <c:marker>
            <c:symbol val="none"/>
          </c:marker>
          <c:xVal>
            <c:numRef>
              <c:f>'F-GNNZ'!$C$16:$C$20</c:f>
              <c:numCache>
                <c:formatCode>General</c:formatCode>
                <c:ptCount val="5"/>
                <c:pt idx="0">
                  <c:v>0.20499999999999999</c:v>
                </c:pt>
                <c:pt idx="1">
                  <c:v>0.20499999999999999</c:v>
                </c:pt>
                <c:pt idx="2">
                  <c:v>0.42799999999999999</c:v>
                </c:pt>
                <c:pt idx="3">
                  <c:v>0.56399999999999995</c:v>
                </c:pt>
                <c:pt idx="4">
                  <c:v>0.56399999999999995</c:v>
                </c:pt>
              </c:numCache>
            </c:numRef>
          </c:xVal>
          <c:yVal>
            <c:numRef>
              <c:f>'F-GNNZ'!$D$16:$D$20</c:f>
              <c:numCache>
                <c:formatCode>General</c:formatCode>
                <c:ptCount val="5"/>
                <c:pt idx="0">
                  <c:v>500</c:v>
                </c:pt>
                <c:pt idx="1">
                  <c:v>750</c:v>
                </c:pt>
                <c:pt idx="2">
                  <c:v>900</c:v>
                </c:pt>
                <c:pt idx="3">
                  <c:v>900</c:v>
                </c:pt>
                <c:pt idx="4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64-43AC-B27F-F2A7978F46A5}"/>
            </c:ext>
          </c:extLst>
        </c:ser>
        <c:ser>
          <c:idx val="3"/>
          <c:order val="1"/>
          <c:tx>
            <c:v>Centrage (vert)</c:v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quare"/>
            <c:size val="6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64-43AC-B27F-F2A7978F46A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effectLst>
                        <a:glow rad="228600">
                          <a:schemeClr val="accent6">
                            <a:satMod val="175000"/>
                            <a:alpha val="40000"/>
                          </a:schemeClr>
                        </a:glow>
                        <a:outerShdw blurRad="50800" dist="38100" dir="18900000" algn="bl" rotWithShape="0">
                          <a:prstClr val="black">
                            <a:alpha val="40000"/>
                          </a:prstClr>
                        </a:outerShdw>
                      </a:effectLst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D64-43AC-B27F-F2A7978F46A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64-43AC-B27F-F2A7978F46A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'F-GNNZ'!$C$23:$C$25</c:f>
              <c:numCache>
                <c:formatCode>0.000</c:formatCode>
                <c:ptCount val="3"/>
                <c:pt idx="0" formatCode="General">
                  <c:v>0.15</c:v>
                </c:pt>
                <c:pt idx="1">
                  <c:v>0.48620512345393058</c:v>
                </c:pt>
                <c:pt idx="2">
                  <c:v>0.48620512345393058</c:v>
                </c:pt>
              </c:numCache>
            </c:numRef>
          </c:xVal>
          <c:yVal>
            <c:numRef>
              <c:f>'F-GNNZ'!$D$23:$D$25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D64-43AC-B27F-F2A7978F46A5}"/>
            </c:ext>
          </c:extLst>
        </c:ser>
        <c:ser>
          <c:idx val="0"/>
          <c:order val="2"/>
          <c:tx>
            <c:v>Centrage (orange)</c:v>
          </c:tx>
          <c:spPr>
            <a:ln w="25400">
              <a:solidFill>
                <a:schemeClr val="accent4"/>
              </a:solidFill>
            </a:ln>
          </c:spPr>
          <c:marker>
            <c:symbol val="square"/>
            <c:size val="6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noFill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9D64-43AC-B27F-F2A7978F46A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effectLst>
                        <a:glow rad="228600">
                          <a:schemeClr val="accent4">
                            <a:satMod val="175000"/>
                            <a:alpha val="40000"/>
                          </a:schemeClr>
                        </a:glow>
                        <a:outerShdw blurRad="50800" dist="38100" dir="18900000" algn="bl" rotWithShape="0">
                          <a:prstClr val="black">
                            <a:alpha val="40000"/>
                          </a:prstClr>
                        </a:outerShdw>
                      </a:effectLst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9D64-43AC-B27F-F2A7978F46A5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noFill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9D64-43AC-B27F-F2A7978F46A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'F-GNNZ'!$C$23:$C$25</c:f>
              <c:numCache>
                <c:formatCode>0.000</c:formatCode>
                <c:ptCount val="3"/>
                <c:pt idx="0" formatCode="General">
                  <c:v>0.15</c:v>
                </c:pt>
                <c:pt idx="1">
                  <c:v>0.48620512345393058</c:v>
                </c:pt>
                <c:pt idx="2">
                  <c:v>0.48620512345393058</c:v>
                </c:pt>
              </c:numCache>
            </c:numRef>
          </c:xVal>
          <c:yVal>
            <c:numRef>
              <c:f>'F-GNNZ'!$E$23:$E$25</c:f>
              <c:numCache>
                <c:formatCode>General</c:formatCode>
                <c:ptCount val="3"/>
                <c:pt idx="0">
                  <c:v>863.4799999999999</c:v>
                </c:pt>
                <c:pt idx="1">
                  <c:v>863.4799999999999</c:v>
                </c:pt>
                <c:pt idx="2">
                  <c:v>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D64-43AC-B27F-F2A7978F46A5}"/>
            </c:ext>
          </c:extLst>
        </c:ser>
        <c:ser>
          <c:idx val="1"/>
          <c:order val="3"/>
          <c:tx>
            <c:v>Centrage (rouge)</c:v>
          </c:tx>
          <c:spPr>
            <a:ln w="25400">
              <a:solidFill>
                <a:srgbClr val="FF0000"/>
              </a:solidFill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64-43AC-B27F-F2A7978F46A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effectLst>
                        <a:glow rad="228600">
                          <a:schemeClr val="accent2">
                            <a:satMod val="175000"/>
                            <a:alpha val="40000"/>
                          </a:schemeClr>
                        </a:glow>
                        <a:outerShdw blurRad="50800" dist="38100" dir="18900000" algn="bl" rotWithShape="0">
                          <a:prstClr val="black">
                            <a:alpha val="40000"/>
                          </a:prstClr>
                        </a:outerShdw>
                      </a:effectLst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9D64-43AC-B27F-F2A7978F46A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64-43AC-B27F-F2A7978F46A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'F-GNNZ'!$C$23:$C$25</c:f>
              <c:numCache>
                <c:formatCode>0.000</c:formatCode>
                <c:ptCount val="3"/>
                <c:pt idx="0" formatCode="General">
                  <c:v>0.15</c:v>
                </c:pt>
                <c:pt idx="1">
                  <c:v>0.48620512345393058</c:v>
                </c:pt>
                <c:pt idx="2">
                  <c:v>0.48620512345393058</c:v>
                </c:pt>
              </c:numCache>
            </c:numRef>
          </c:xVal>
          <c:yVal>
            <c:numRef>
              <c:f>'F-GNNZ'!$F$23:$F$25</c:f>
              <c:numCache>
                <c:formatCode>General</c:formatCode>
                <c:ptCount val="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D64-43AC-B27F-F2A7978F4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238511"/>
        <c:axId val="1"/>
      </c:scatterChart>
      <c:valAx>
        <c:axId val="219238511"/>
        <c:scaling>
          <c:orientation val="minMax"/>
          <c:max val="0.6"/>
          <c:min val="0.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Centrage (m)</a:t>
                </a:r>
              </a:p>
            </c:rich>
          </c:tx>
          <c:layout>
            <c:manualLayout>
              <c:xMode val="edge"/>
              <c:yMode val="edge"/>
              <c:x val="0.47793309156544705"/>
              <c:y val="0.906151473333874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1"/>
        <c:crossesAt val="0"/>
        <c:crossBetween val="midCat"/>
        <c:majorUnit val="0.15"/>
        <c:minorUnit val="4.9999999999999996E-2"/>
      </c:valAx>
      <c:valAx>
        <c:axId val="1"/>
        <c:scaling>
          <c:orientation val="minMax"/>
          <c:max val="950"/>
          <c:min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Geneva"/>
                    <a:ea typeface="Geneva"/>
                    <a:cs typeface="Geneva"/>
                  </a:defRPr>
                </a:pPr>
                <a:r>
                  <a:rPr lang="fr-FR"/>
                  <a:t>Masse (kg)</a:t>
                </a:r>
              </a:p>
            </c:rich>
          </c:tx>
          <c:layout>
            <c:manualLayout>
              <c:xMode val="edge"/>
              <c:yMode val="edge"/>
              <c:x val="8.0444124295188657E-2"/>
              <c:y val="0.393890196715101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19238511"/>
        <c:crossesAt val="0.15"/>
        <c:crossBetween val="midCat"/>
        <c:majorUnit val="25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 alignWithMargins="0"/>
    <c:pageMargins b="0.984251969" l="0.78740157499999996" r="0.78740157499999996" t="0.984251969" header="0.51181102362204722" footer="0.51181102362204722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165652</xdr:rowOff>
    </xdr:from>
    <xdr:to>
      <xdr:col>5</xdr:col>
      <xdr:colOff>1000278</xdr:colOff>
      <xdr:row>42</xdr:row>
      <xdr:rowOff>41739</xdr:rowOff>
    </xdr:to>
    <xdr:graphicFrame macro="">
      <xdr:nvGraphicFramePr>
        <xdr:cNvPr id="4" name="Graphique 1">
          <a:extLst>
            <a:ext uri="{FF2B5EF4-FFF2-40B4-BE49-F238E27FC236}">
              <a16:creationId xmlns:a16="http://schemas.microsoft.com/office/drawing/2014/main" id="{94DD0214-74B2-4E31-AA06-9D8F6FD56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5"/>
  <sheetViews>
    <sheetView showGridLines="0" tabSelected="1" zoomScale="115" zoomScaleNormal="115" workbookViewId="0">
      <selection activeCell="D9" sqref="D9"/>
    </sheetView>
  </sheetViews>
  <sheetFormatPr baseColWidth="10" defaultColWidth="11" defaultRowHeight="13.2"/>
  <cols>
    <col min="1" max="1" width="2.6640625" style="15" customWidth="1"/>
    <col min="2" max="2" width="25.88671875" style="15" customWidth="1"/>
    <col min="3" max="3" width="8.33203125" style="15" customWidth="1"/>
    <col min="4" max="4" width="12.88671875" style="15" customWidth="1"/>
    <col min="5" max="5" width="17.109375" style="15" customWidth="1"/>
    <col min="6" max="6" width="14.5546875" style="15" customWidth="1"/>
    <col min="7" max="16384" width="11" style="15"/>
  </cols>
  <sheetData>
    <row r="2" spans="2:7" ht="64.95" customHeight="1">
      <c r="B2" s="30" t="s">
        <v>15</v>
      </c>
      <c r="C2" s="31"/>
      <c r="D2" s="31"/>
      <c r="E2" s="31"/>
      <c r="F2" s="31"/>
      <c r="G2" s="14"/>
    </row>
    <row r="3" spans="2:7" ht="23.85" customHeight="1">
      <c r="B3" s="32" t="s">
        <v>7</v>
      </c>
      <c r="C3" s="32"/>
      <c r="D3" s="32"/>
      <c r="E3" s="32"/>
      <c r="F3" s="32"/>
      <c r="G3" s="6"/>
    </row>
    <row r="4" spans="2:7" ht="13.2" customHeight="1">
      <c r="B4" s="23" t="s">
        <v>14</v>
      </c>
      <c r="C4" s="24"/>
      <c r="D4" s="33" t="s">
        <v>0</v>
      </c>
      <c r="E4" s="33"/>
      <c r="F4" s="33"/>
      <c r="G4" s="6"/>
    </row>
    <row r="5" spans="2:7" ht="13.2" customHeight="1">
      <c r="B5" s="25"/>
      <c r="C5" s="26"/>
      <c r="D5" s="33"/>
      <c r="E5" s="33"/>
      <c r="F5" s="33"/>
      <c r="G5" s="6"/>
    </row>
    <row r="6" spans="2:7">
      <c r="B6" s="27"/>
      <c r="C6" s="28"/>
      <c r="D6" s="33"/>
      <c r="E6" s="33"/>
      <c r="F6" s="33"/>
      <c r="G6" s="6"/>
    </row>
    <row r="7" spans="2:7" ht="20.100000000000001" customHeight="1">
      <c r="B7" s="34" t="s">
        <v>10</v>
      </c>
      <c r="C7" s="35"/>
      <c r="D7" s="1" t="s">
        <v>1</v>
      </c>
      <c r="E7" s="1" t="s">
        <v>2</v>
      </c>
      <c r="F7" s="1" t="s">
        <v>3</v>
      </c>
      <c r="G7" s="6"/>
    </row>
    <row r="8" spans="2:7" ht="24.9" customHeight="1">
      <c r="B8" s="29" t="s">
        <v>4</v>
      </c>
      <c r="C8" s="29"/>
      <c r="D8" s="19">
        <v>575.79999999999995</v>
      </c>
      <c r="E8" s="20">
        <v>0.34599999999999997</v>
      </c>
      <c r="F8" s="2">
        <f>D8*E8</f>
        <v>199.22679999999997</v>
      </c>
      <c r="G8" s="6"/>
    </row>
    <row r="9" spans="2:7" ht="24.9" customHeight="1">
      <c r="B9" s="29" t="s">
        <v>5</v>
      </c>
      <c r="C9" s="29"/>
      <c r="D9" s="9">
        <v>160</v>
      </c>
      <c r="E9" s="20">
        <v>0.41</v>
      </c>
      <c r="F9" s="2">
        <f>D9*E9</f>
        <v>65.599999999999994</v>
      </c>
      <c r="G9" s="6"/>
    </row>
    <row r="10" spans="2:7" ht="24.9" customHeight="1">
      <c r="B10" s="29" t="s">
        <v>9</v>
      </c>
      <c r="C10" s="29"/>
      <c r="D10" s="9">
        <v>60</v>
      </c>
      <c r="E10" s="20">
        <v>1.19</v>
      </c>
      <c r="F10" s="2">
        <f>D10*E10</f>
        <v>71.399999999999991</v>
      </c>
      <c r="G10" s="6"/>
    </row>
    <row r="11" spans="2:7" ht="24.9" customHeight="1">
      <c r="B11" s="29" t="s">
        <v>13</v>
      </c>
      <c r="C11" s="29"/>
      <c r="D11" s="10">
        <v>10</v>
      </c>
      <c r="E11" s="21">
        <v>1.9</v>
      </c>
      <c r="F11" s="3">
        <f>D11*E11</f>
        <v>19</v>
      </c>
      <c r="G11" s="6"/>
    </row>
    <row r="12" spans="2:7" ht="24.9" customHeight="1">
      <c r="B12" s="1" t="s">
        <v>8</v>
      </c>
      <c r="C12" s="11">
        <v>80</v>
      </c>
      <c r="D12" s="4">
        <f>0.721*C12</f>
        <v>57.68</v>
      </c>
      <c r="E12" s="20">
        <v>1.1200000000000001</v>
      </c>
      <c r="F12" s="2">
        <f>D12*E12</f>
        <v>64.601600000000005</v>
      </c>
      <c r="G12" s="6"/>
    </row>
    <row r="13" spans="2:7" s="17" customFormat="1" ht="20.100000000000001" customHeight="1">
      <c r="B13" s="5" t="s">
        <v>6</v>
      </c>
      <c r="C13" s="5"/>
      <c r="D13" s="12">
        <f>SUM(D8:D12)</f>
        <v>863.4799999999999</v>
      </c>
      <c r="E13" s="13">
        <f>F13/D13</f>
        <v>0.48620512345393058</v>
      </c>
      <c r="F13" s="2">
        <f>SUM(F8:F12)</f>
        <v>419.82839999999993</v>
      </c>
      <c r="G13" s="16"/>
    </row>
    <row r="14" spans="2:7">
      <c r="B14" s="6"/>
      <c r="C14" s="6"/>
      <c r="D14" s="6"/>
      <c r="E14" s="6"/>
      <c r="F14" s="6"/>
      <c r="G14" s="6"/>
    </row>
    <row r="15" spans="2:7">
      <c r="B15" s="6"/>
      <c r="C15" s="22" t="s">
        <v>11</v>
      </c>
      <c r="D15" s="22"/>
      <c r="G15" s="6"/>
    </row>
    <row r="16" spans="2:7" ht="13.2" customHeight="1">
      <c r="B16" s="18"/>
      <c r="C16" s="6">
        <v>0.20499999999999999</v>
      </c>
      <c r="D16" s="6">
        <v>500</v>
      </c>
    </row>
    <row r="17" spans="2:6">
      <c r="B17" s="18"/>
      <c r="C17" s="6">
        <v>0.20499999999999999</v>
      </c>
      <c r="D17" s="6">
        <v>750</v>
      </c>
    </row>
    <row r="18" spans="2:6">
      <c r="B18" s="18"/>
      <c r="C18" s="6">
        <v>0.42799999999999999</v>
      </c>
      <c r="D18" s="6">
        <v>900</v>
      </c>
    </row>
    <row r="19" spans="2:6">
      <c r="B19" s="18"/>
      <c r="C19" s="6">
        <v>0.56399999999999995</v>
      </c>
      <c r="D19" s="6">
        <v>900</v>
      </c>
      <c r="E19" s="6"/>
      <c r="F19" s="6"/>
    </row>
    <row r="20" spans="2:6">
      <c r="B20" s="18"/>
      <c r="C20" s="6">
        <v>0.56399999999999995</v>
      </c>
      <c r="D20" s="6">
        <v>500</v>
      </c>
      <c r="E20" s="6"/>
      <c r="F20" s="6"/>
    </row>
    <row r="22" spans="2:6">
      <c r="C22" s="22" t="s">
        <v>12</v>
      </c>
      <c r="D22" s="22"/>
    </row>
    <row r="23" spans="2:6">
      <c r="C23" s="7">
        <v>0.15</v>
      </c>
      <c r="D23" s="7" t="e">
        <f>IF($D$13&lt;850,$D$13,NA())</f>
        <v>#N/A</v>
      </c>
      <c r="E23" s="15">
        <f>IF(AND($D$13&gt;=850,$D$13&lt;=900),$D$13,NA())</f>
        <v>863.4799999999999</v>
      </c>
      <c r="F23" s="15" t="e">
        <f>IF($D$13&gt;900,$D$13,NA())</f>
        <v>#N/A</v>
      </c>
    </row>
    <row r="24" spans="2:6">
      <c r="C24" s="8">
        <f>E13</f>
        <v>0.48620512345393058</v>
      </c>
      <c r="D24" s="7" t="e">
        <f>IF($D$13&lt;850,$D$13,NA())</f>
        <v>#N/A</v>
      </c>
      <c r="E24" s="15">
        <f>IF(AND($D$13&gt;=850,$D$13&lt;=900),$D$13,NA())</f>
        <v>863.4799999999999</v>
      </c>
      <c r="F24" s="15" t="e">
        <f>IF($D$13&gt;900,$D$13,NA())</f>
        <v>#N/A</v>
      </c>
    </row>
    <row r="25" spans="2:6">
      <c r="C25" s="8">
        <f>E13</f>
        <v>0.48620512345393058</v>
      </c>
      <c r="D25" s="7" t="e">
        <f>IF($D$13&lt;850,500,NA())</f>
        <v>#N/A</v>
      </c>
      <c r="E25" s="15">
        <f>IF(AND($D$13&gt;=850,$D$13&lt;=900),500,NA())</f>
        <v>500</v>
      </c>
      <c r="F25" s="15" t="e">
        <f>IF($D$13&gt;900,500,NA())</f>
        <v>#N/A</v>
      </c>
    </row>
  </sheetData>
  <sheetProtection algorithmName="SHA-512" hashValue="PX46N6ojJobEYIS+TCou2vqvz866Ajtmpcj5eX4trmoaodngxZXl6TG8fJ74Aci9LvQW2jhxH1lz4ArcRpAeWQ==" saltValue="pxuMEerZlzm4m8qaiD4Zeg==" spinCount="100000" sheet="1" objects="1" scenarios="1" selectLockedCells="1"/>
  <mergeCells count="11">
    <mergeCell ref="B2:F2"/>
    <mergeCell ref="B3:F3"/>
    <mergeCell ref="D4:F6"/>
    <mergeCell ref="B8:C8"/>
    <mergeCell ref="B7:C7"/>
    <mergeCell ref="C15:D15"/>
    <mergeCell ref="C22:D22"/>
    <mergeCell ref="B4:C6"/>
    <mergeCell ref="B9:C9"/>
    <mergeCell ref="B10:C10"/>
    <mergeCell ref="B11:C11"/>
  </mergeCells>
  <conditionalFormatting sqref="D9">
    <cfRule type="expression" dxfId="4" priority="5" stopIfTrue="1">
      <formula>$D$9&gt;190</formula>
    </cfRule>
  </conditionalFormatting>
  <conditionalFormatting sqref="D10">
    <cfRule type="expression" dxfId="3" priority="4" stopIfTrue="1">
      <formula>$D$10&gt;90</formula>
    </cfRule>
  </conditionalFormatting>
  <conditionalFormatting sqref="D11">
    <cfRule type="expression" dxfId="2" priority="3" stopIfTrue="1">
      <formula>$D$11&gt;50</formula>
    </cfRule>
  </conditionalFormatting>
  <conditionalFormatting sqref="C12">
    <cfRule type="expression" dxfId="1" priority="2" stopIfTrue="1">
      <formula>$C$12&gt;110</formula>
    </cfRule>
  </conditionalFormatting>
  <conditionalFormatting sqref="D13">
    <cfRule type="expression" dxfId="0" priority="1" stopIfTrue="1">
      <formula>$D$13&gt;900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0" orientation="portrait" horizontalDpi="300" verticalDpi="300" r:id="rId1"/>
  <headerFooter alignWithMargins="0">
    <oddFooter>&amp;C&amp;"Geneva,Italique"Page &amp;P / &amp;N&amp;R&amp;"Geneva,Italique"&amp;D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F-GNNZ</vt:lpstr>
      <vt:lpstr>'F-GNNZ'!Excel_BuiltIn_Print_Area</vt:lpstr>
      <vt:lpstr>'F-GNNZ'!Zone_d_impression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cp:lastPrinted>2026-03-30T14:15:26Z</cp:lastPrinted>
  <dcterms:created xsi:type="dcterms:W3CDTF">2026-03-30T14:12:50Z</dcterms:created>
  <dcterms:modified xsi:type="dcterms:W3CDTF">2026-04-13T23:26:13Z</dcterms:modified>
</cp:coreProperties>
</file>